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24" yWindow="168" windowWidth="12120" windowHeight="9000"/>
  </bookViews>
  <sheets>
    <sheet name="Προϋπολογισμός" sheetId="4" r:id="rId1"/>
  </sheets>
  <calcPr calcId="125725" fullPrecision="0"/>
</workbook>
</file>

<file path=xl/calcChain.xml><?xml version="1.0" encoding="utf-8"?>
<calcChain xmlns="http://schemas.openxmlformats.org/spreadsheetml/2006/main">
  <c r="F32" i="4"/>
  <c r="F51"/>
  <c r="F49"/>
  <c r="F20"/>
  <c r="F16"/>
  <c r="G18" l="1"/>
  <c r="G16"/>
  <c r="G51"/>
  <c r="G49"/>
  <c r="G23"/>
  <c r="F18"/>
  <c r="F23"/>
  <c r="F24" s="1"/>
  <c r="H24" s="1"/>
  <c r="H21"/>
  <c r="H22"/>
  <c r="H23" l="1"/>
  <c r="F36"/>
  <c r="F29"/>
  <c r="H29" s="1"/>
  <c r="G29"/>
  <c r="F33"/>
  <c r="H33" s="1"/>
  <c r="H17"/>
  <c r="H19"/>
  <c r="I60" l="1"/>
  <c r="I61" s="1"/>
  <c r="H50"/>
  <c r="H31"/>
  <c r="H34"/>
  <c r="H35"/>
  <c r="H36"/>
  <c r="H18"/>
  <c r="H32"/>
  <c r="E72" l="1"/>
  <c r="H20" l="1"/>
  <c r="H65" l="1"/>
  <c r="H51" l="1"/>
  <c r="H49" l="1"/>
  <c r="H52" s="1"/>
  <c r="I52" s="1"/>
  <c r="H16" l="1"/>
  <c r="H25" s="1"/>
  <c r="H27" l="1"/>
  <c r="H37" s="1"/>
  <c r="I37" l="1"/>
  <c r="I25" l="1"/>
  <c r="I39" s="1"/>
  <c r="I46" l="1"/>
  <c r="I54" s="1"/>
  <c r="I56" l="1"/>
  <c r="I55"/>
  <c r="I58" l="1"/>
  <c r="I57"/>
  <c r="I59" l="1"/>
</calcChain>
</file>

<file path=xl/sharedStrings.xml><?xml version="1.0" encoding="utf-8"?>
<sst xmlns="http://schemas.openxmlformats.org/spreadsheetml/2006/main" count="122" uniqueCount="106">
  <si>
    <t>ΕΛΛΗΝΙΚΗ ΔΗΜΟΚΡΑΤΙΑ</t>
  </si>
  <si>
    <t>ΠΕΡΙΦΕΡΕΙΑ ΗΠΕΙΡΟΥ</t>
  </si>
  <si>
    <t>α/α</t>
  </si>
  <si>
    <t>Είδος εργασίας</t>
  </si>
  <si>
    <t>Αναθεώρηση</t>
  </si>
  <si>
    <t>Μερική</t>
  </si>
  <si>
    <t>Ολική</t>
  </si>
  <si>
    <t>Δαπάνη</t>
  </si>
  <si>
    <t>ΘΕΩΡΗΘΗΚΕ</t>
  </si>
  <si>
    <t>ΕΛΕΓΧΘΗΚΕ</t>
  </si>
  <si>
    <t>Π Ρ Ο Ϋ Π Ο Λ Ο Γ Ι Σ Μ Ο Σ   Μ Ε Λ Ε Τ Η Σ</t>
  </si>
  <si>
    <t>ΓΕ και ΟΕ 18 %</t>
  </si>
  <si>
    <t>Σύνολο Σ1</t>
  </si>
  <si>
    <t>Συνολική Δαπάνη Έργου κατά τη μελέτη (ΣΣ)</t>
  </si>
  <si>
    <t>Σύνολο Σ2</t>
  </si>
  <si>
    <t>Άθροισμα Δαπανών εργασιών κατά τη μελέτη Σσ</t>
  </si>
  <si>
    <t>Απρόβλεπτα 15%</t>
  </si>
  <si>
    <t>Ιωάννα Ζαρκάδα</t>
  </si>
  <si>
    <t>Η Συντάξασα</t>
  </si>
  <si>
    <t>ΠΕΡΙΦΕΡΕΙΑΚΗ ΕΝΟΤΗΤΑ ΑΡΤΑΣ</t>
  </si>
  <si>
    <t>ΔΙΕΥΘΥΝΣΗ ΤΕΧΝΙΚΩΝ ΕΡΓΩΝ</t>
  </si>
  <si>
    <t>Τμήμα Συγκοινωνιακών Έργων</t>
  </si>
  <si>
    <t>ΠΕ Πολιτικός Μηχανικός</t>
  </si>
  <si>
    <t>ΦΠΑ 24 %</t>
  </si>
  <si>
    <t xml:space="preserve"> ΕΡΓΟΛΑΒΙΑ:</t>
  </si>
  <si>
    <t>m</t>
  </si>
  <si>
    <t>Συνολική Δαπάνη Έργου</t>
  </si>
  <si>
    <t>ΟΜΑΔΑ Γ:  ΟΔΟΣΤΡΩΣΙΑ</t>
  </si>
  <si>
    <t>Αλεξάνδρα Βέλιου</t>
  </si>
  <si>
    <t>ΤΕ Πολιτικός Μηχανικός</t>
  </si>
  <si>
    <t>ΕΚΣΚΑΦΕΣ</t>
  </si>
  <si>
    <t>Α–2</t>
  </si>
  <si>
    <t>Γενικές εκσκαφές σε έδαφος γαιώδες–ημιβραχώδες</t>
  </si>
  <si>
    <t>ΟΔΟ–1123.Α</t>
  </si>
  <si>
    <t>ΚΑΘΑΡΙΣΜΟΙ - ΑΡΣΗ ΚΑΤΑΠΤΩΣΕΩΝ</t>
  </si>
  <si>
    <t>Α-14</t>
  </si>
  <si>
    <t xml:space="preserve">Καθαρισμός και μόρφωση τάφρου τριγωνικής διατομής ή τάφρου ερείσματος, σε κάθε είδους έδαφος </t>
  </si>
  <si>
    <t>ΟΔΟ-1310</t>
  </si>
  <si>
    <t>ΔΑΝΕΙΑ–ΕΠΙΧΩΜΑΤΑ</t>
  </si>
  <si>
    <t>Α–18</t>
  </si>
  <si>
    <t>Προμήθεια δανείων</t>
  </si>
  <si>
    <t>ΟΔΟ–1510</t>
  </si>
  <si>
    <t>Γ-1</t>
  </si>
  <si>
    <t>Υπόβαση οδοστρωσίας</t>
  </si>
  <si>
    <t>Γ-1.1</t>
  </si>
  <si>
    <t>Υπόβαση οδοστρωσίας μεταβλητού πάχους</t>
  </si>
  <si>
    <t>ΟΔΟ-3121.Β</t>
  </si>
  <si>
    <t>Γ-2</t>
  </si>
  <si>
    <t>Βάση οδοστρωσίας</t>
  </si>
  <si>
    <t>Γ-2.2</t>
  </si>
  <si>
    <t>Βάση πάχους 0,10 m (Π.Τ.Π. Ο-155)</t>
  </si>
  <si>
    <t>ΟΔΟ-3211.Β</t>
  </si>
  <si>
    <t>Β-29.3</t>
  </si>
  <si>
    <t xml:space="preserve">Kατασκευές από σκυρόδεμα κατηγορίας C16/20 </t>
  </si>
  <si>
    <t>Β-29.3.1</t>
  </si>
  <si>
    <t>Κατασκευή ρείθρων, τραπεζοειδών τάφρων, στρώσεων προστασίας στεγάνωσης γεφυρών κλπ με σκυρόδεμα C16/20</t>
  </si>
  <si>
    <t>ΟΔΟ-2532</t>
  </si>
  <si>
    <t>ΟΠΛΙΣΜΟΙ</t>
  </si>
  <si>
    <t>Β-30</t>
  </si>
  <si>
    <t>Xαλύβδινος οπλισμός σκυροδεμάτων</t>
  </si>
  <si>
    <t>kg</t>
  </si>
  <si>
    <t>ΣΚΥΡΟΔΕΜΑΤΑ</t>
  </si>
  <si>
    <r>
      <t>m</t>
    </r>
    <r>
      <rPr>
        <vertAlign val="superscript"/>
        <sz val="9"/>
        <rFont val="Verdana"/>
        <family val="2"/>
        <charset val="161"/>
      </rPr>
      <t>3</t>
    </r>
  </si>
  <si>
    <t>Α-18.2</t>
  </si>
  <si>
    <t>Δάνεια θραυστών επίλεκτων υλικών δανειοθαλάμων Κατηγορίας Ε4</t>
  </si>
  <si>
    <t>Α-20</t>
  </si>
  <si>
    <t>Κατασκευή επιχωμάτων</t>
  </si>
  <si>
    <t>ΟΔΟ-1530</t>
  </si>
  <si>
    <r>
      <t>m</t>
    </r>
    <r>
      <rPr>
        <vertAlign val="superscript"/>
        <sz val="9"/>
        <rFont val="Verdana"/>
        <family val="2"/>
        <charset val="161"/>
      </rPr>
      <t>2</t>
    </r>
  </si>
  <si>
    <t>Η Αν. Προϊσταμένη ΤΣΕ</t>
  </si>
  <si>
    <t>Η Αν. Προϊσταμένη ΔΤΕ</t>
  </si>
  <si>
    <t>Αλεξία Παππά</t>
  </si>
  <si>
    <t>ΠΕ Αρχιτέκτων Μηχανικός</t>
  </si>
  <si>
    <r>
      <t>m</t>
    </r>
    <r>
      <rPr>
        <vertAlign val="superscript"/>
        <sz val="9"/>
        <color indexed="8"/>
        <rFont val="Verdana"/>
        <family val="2"/>
        <charset val="161"/>
      </rPr>
      <t>3</t>
    </r>
  </si>
  <si>
    <t>Α-3</t>
  </si>
  <si>
    <t>Γενικές εκσκαφές σε έδαφος βραχώδες</t>
  </si>
  <si>
    <t>Α-3.2</t>
  </si>
  <si>
    <t>Γενικές εκσκαφές σε έδαφος βραχώδες με ελεγχόμενη χρήση εκρηκτικών</t>
  </si>
  <si>
    <t>ΟΔΟ-1133Α</t>
  </si>
  <si>
    <t>ΧΡΗΜΑΤΟΔΟΤΗΣΗ:</t>
  </si>
  <si>
    <t>Σε μεταφορά</t>
  </si>
  <si>
    <t>Από μεταφορά</t>
  </si>
  <si>
    <t>α/α      τιμολο-γίου</t>
  </si>
  <si>
    <t>Άρθρο αναθεώ-ρησης</t>
  </si>
  <si>
    <t xml:space="preserve">Ποσό-τητες </t>
  </si>
  <si>
    <t>Τιμή  μονά-δας</t>
  </si>
  <si>
    <t>Μονάδα μέτρη-σης</t>
  </si>
  <si>
    <t>ΟΜΑΔΑ Α: ΧΩΜΑΤΟΥΡΓΙΚΑ</t>
  </si>
  <si>
    <t>ΟΜΑΔΑ B: ΤΕΧΝΙΚΑ ΕΡΓΑ</t>
  </si>
  <si>
    <t>Άθροισμα (ΣσB') Τεχνικά Έργα</t>
  </si>
  <si>
    <t>Άθροισμα (ΣσΑ') Χωματουργικά</t>
  </si>
  <si>
    <t>Άθροισμα (ΣσΓ') Οδοστρωσία</t>
  </si>
  <si>
    <r>
      <t>m</t>
    </r>
    <r>
      <rPr>
        <vertAlign val="superscript"/>
        <sz val="9"/>
        <rFont val="Arial"/>
        <family val="2"/>
        <charset val="161"/>
      </rPr>
      <t>3</t>
    </r>
  </si>
  <si>
    <t>Β-29.3.2</t>
  </si>
  <si>
    <t>Κατασκευή τοίχων, πεζοδρομίων γεφυρών, επένδυσης πασσαλοστοιχιών κ.λ.π. από σκυρόδεμα C16/20</t>
  </si>
  <si>
    <t>ΧΩΜΑΤΟΥΡΓΙΚΕΣ ΕΡΓΑΣΙΕΣ</t>
  </si>
  <si>
    <t>Β-1</t>
  </si>
  <si>
    <t>Εκσκαφή θεμελίων τεχνικών έργων και τάφρων πλάτους έως 5,0 m</t>
  </si>
  <si>
    <t>ΟΔΟ-2151</t>
  </si>
  <si>
    <t>Β-30.3</t>
  </si>
  <si>
    <t>Χαλύβδινο δομικό πλέγμα B500C εκτός υπογείων έργων</t>
  </si>
  <si>
    <t>ΥΔΡ-7018</t>
  </si>
  <si>
    <t>Άρτα, 03.12.2025</t>
  </si>
  <si>
    <t xml:space="preserve">ΣΑΝΠ 430 Ηπείρου </t>
  </si>
  <si>
    <t>Άμεση αποκατάσταση βατότητας δημοτικών οδών στις Τ.Κ. Άνω Καλεντίνης, Τ.Κ. Άνω Πέτρας και Τ.Κ. Κλειδίου του δήμου Γεωργίου Καραισκάκη</t>
  </si>
  <si>
    <t>ΚΑ 2023ΝΠ43000031</t>
  </si>
</sst>
</file>

<file path=xl/styles.xml><?xml version="1.0" encoding="utf-8"?>
<styleSheet xmlns="http://schemas.openxmlformats.org/spreadsheetml/2006/main">
  <fonts count="15">
    <font>
      <sz val="10"/>
      <name val="Arial Greek"/>
      <charset val="161"/>
    </font>
    <font>
      <sz val="9"/>
      <name val="Times New Roman"/>
      <family val="1"/>
      <charset val="161"/>
    </font>
    <font>
      <sz val="8"/>
      <name val="Arial Greek"/>
      <family val="2"/>
    </font>
    <font>
      <sz val="9"/>
      <name val="Verdana"/>
      <family val="2"/>
      <charset val="161"/>
    </font>
    <font>
      <b/>
      <sz val="9"/>
      <name val="Verdana"/>
      <family val="2"/>
      <charset val="161"/>
    </font>
    <font>
      <b/>
      <u/>
      <sz val="9"/>
      <name val="Verdana"/>
      <family val="2"/>
      <charset val="161"/>
    </font>
    <font>
      <vertAlign val="superscript"/>
      <sz val="9"/>
      <name val="Verdana"/>
      <family val="2"/>
      <charset val="161"/>
    </font>
    <font>
      <b/>
      <sz val="9"/>
      <color indexed="8"/>
      <name val="Verdana"/>
      <family val="2"/>
      <charset val="161"/>
    </font>
    <font>
      <sz val="9"/>
      <color indexed="8"/>
      <name val="Verdana"/>
      <family val="2"/>
      <charset val="161"/>
    </font>
    <font>
      <vertAlign val="superscript"/>
      <sz val="9"/>
      <color indexed="8"/>
      <name val="Verdana"/>
      <family val="2"/>
      <charset val="161"/>
    </font>
    <font>
      <sz val="9"/>
      <color rgb="FFFF0000"/>
      <name val="Verdana"/>
      <family val="2"/>
      <charset val="161"/>
    </font>
    <font>
      <b/>
      <sz val="8.5"/>
      <name val="Verdana"/>
      <family val="2"/>
      <charset val="161"/>
    </font>
    <font>
      <sz val="9"/>
      <name val="Arial"/>
      <family val="2"/>
      <charset val="161"/>
    </font>
    <font>
      <vertAlign val="superscript"/>
      <sz val="9"/>
      <name val="Arial"/>
      <family val="2"/>
      <charset val="161"/>
    </font>
    <font>
      <b/>
      <sz val="9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4" fillId="0" borderId="0" xfId="1" applyNumberFormat="1" applyFont="1" applyBorder="1" applyAlignment="1">
      <alignment horizontal="center" vertical="center"/>
    </xf>
    <xf numFmtId="4" fontId="4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2" borderId="1" xfId="1" applyNumberFormat="1" applyFont="1" applyFill="1" applyBorder="1" applyAlignment="1">
      <alignment horizontal="left" vertical="center"/>
    </xf>
    <xf numFmtId="0" fontId="7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0" fontId="7" fillId="3" borderId="1" xfId="1" applyNumberFormat="1" applyFont="1" applyFill="1" applyBorder="1" applyAlignment="1">
      <alignment horizontal="left" vertical="center"/>
    </xf>
    <xf numFmtId="4" fontId="11" fillId="4" borderId="3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/>
    </xf>
    <xf numFmtId="4" fontId="4" fillId="0" borderId="3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0" fontId="4" fillId="0" borderId="9" xfId="1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/>
    </xf>
    <xf numFmtId="4" fontId="4" fillId="2" borderId="2" xfId="1" applyNumberFormat="1" applyFont="1" applyFill="1" applyBorder="1" applyAlignment="1">
      <alignment horizontal="center" vertical="center"/>
    </xf>
    <xf numFmtId="0" fontId="7" fillId="3" borderId="9" xfId="1" applyNumberFormat="1" applyFont="1" applyFill="1" applyBorder="1" applyAlignment="1">
      <alignment horizontal="left" vertical="center"/>
    </xf>
    <xf numFmtId="0" fontId="4" fillId="2" borderId="9" xfId="1" applyNumberFormat="1" applyFont="1" applyFill="1" applyBorder="1" applyAlignment="1">
      <alignment horizontal="center" vertical="center"/>
    </xf>
    <xf numFmtId="0" fontId="4" fillId="2" borderId="9" xfId="1" applyNumberFormat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left" vertical="center"/>
    </xf>
    <xf numFmtId="4" fontId="4" fillId="0" borderId="9" xfId="1" applyNumberFormat="1" applyFont="1" applyFill="1" applyBorder="1" applyAlignment="1">
      <alignment horizontal="center" vertical="center"/>
    </xf>
    <xf numFmtId="4" fontId="4" fillId="2" borderId="9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0" fontId="4" fillId="0" borderId="8" xfId="1" applyNumberFormat="1" applyFont="1" applyFill="1" applyBorder="1" applyAlignment="1">
      <alignment horizontal="center" vertical="center"/>
    </xf>
    <xf numFmtId="0" fontId="3" fillId="0" borderId="8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4" fontId="10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/>
    </xf>
    <xf numFmtId="4" fontId="12" fillId="0" borderId="1" xfId="1" applyNumberFormat="1" applyFont="1" applyFill="1" applyBorder="1" applyAlignment="1">
      <alignment horizontal="right"/>
    </xf>
    <xf numFmtId="0" fontId="14" fillId="0" borderId="1" xfId="1" applyNumberFormat="1" applyFont="1" applyFill="1" applyBorder="1" applyAlignment="1">
      <alignment horizontal="center"/>
    </xf>
    <xf numFmtId="0" fontId="14" fillId="0" borderId="1" xfId="1" applyNumberFormat="1" applyFont="1" applyFill="1" applyBorder="1" applyAlignment="1">
      <alignment horizontal="left"/>
    </xf>
    <xf numFmtId="0" fontId="12" fillId="0" borderId="1" xfId="0" applyFont="1" applyFill="1" applyBorder="1" applyAlignment="1">
      <alignment horizontal="right"/>
    </xf>
    <xf numFmtId="0" fontId="3" fillId="0" borderId="0" xfId="0" applyFont="1" applyAlignment="1">
      <alignment horizontal="left" vertical="top"/>
    </xf>
    <xf numFmtId="0" fontId="11" fillId="4" borderId="4" xfId="1" applyNumberFormat="1" applyFont="1" applyFill="1" applyBorder="1" applyAlignment="1">
      <alignment horizontal="center" vertical="center"/>
    </xf>
    <xf numFmtId="0" fontId="11" fillId="4" borderId="5" xfId="1" applyNumberFormat="1" applyFont="1" applyFill="1" applyBorder="1" applyAlignment="1">
      <alignment horizontal="center" vertical="center"/>
    </xf>
    <xf numFmtId="0" fontId="11" fillId="4" borderId="4" xfId="1" applyNumberFormat="1" applyFont="1" applyFill="1" applyBorder="1" applyAlignment="1">
      <alignment horizontal="center" vertical="center" wrapText="1"/>
    </xf>
    <xf numFmtId="0" fontId="11" fillId="4" borderId="5" xfId="1" applyNumberFormat="1" applyFont="1" applyFill="1" applyBorder="1" applyAlignment="1">
      <alignment horizontal="center" vertical="center" wrapText="1"/>
    </xf>
    <xf numFmtId="4" fontId="11" fillId="4" borderId="4" xfId="1" applyNumberFormat="1" applyFont="1" applyFill="1" applyBorder="1" applyAlignment="1">
      <alignment horizontal="center" vertical="center" wrapText="1"/>
    </xf>
    <xf numFmtId="4" fontId="11" fillId="4" borderId="5" xfId="1" applyNumberFormat="1" applyFont="1" applyFill="1" applyBorder="1" applyAlignment="1">
      <alignment horizontal="center" vertical="center" wrapText="1"/>
    </xf>
    <xf numFmtId="4" fontId="11" fillId="4" borderId="6" xfId="1" applyNumberFormat="1" applyFont="1" applyFill="1" applyBorder="1" applyAlignment="1">
      <alignment horizontal="center" vertical="center" wrapText="1"/>
    </xf>
    <xf numFmtId="4" fontId="11" fillId="4" borderId="7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2" fontId="3" fillId="0" borderId="9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right" vertical="center"/>
    </xf>
    <xf numFmtId="4" fontId="4" fillId="0" borderId="9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right" vertical="center"/>
    </xf>
    <xf numFmtId="4" fontId="8" fillId="0" borderId="8" xfId="1" applyNumberFormat="1" applyFont="1" applyFill="1" applyBorder="1" applyAlignment="1">
      <alignment horizontal="right" vertical="center"/>
    </xf>
    <xf numFmtId="4" fontId="4" fillId="2" borderId="9" xfId="0" applyNumberFormat="1" applyFont="1" applyFill="1" applyBorder="1" applyAlignment="1">
      <alignment horizontal="right" vertical="center"/>
    </xf>
    <xf numFmtId="4" fontId="7" fillId="0" borderId="9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/>
    </xf>
    <xf numFmtId="4" fontId="7" fillId="0" borderId="3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8" xfId="1" applyNumberFormat="1" applyFont="1" applyFill="1" applyBorder="1" applyAlignment="1">
      <alignment horizontal="right" vertical="center"/>
    </xf>
    <xf numFmtId="4" fontId="3" fillId="0" borderId="8" xfId="1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4" fillId="2" borderId="0" xfId="1" applyNumberFormat="1" applyFont="1" applyFill="1" applyBorder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116093</xdr:colOff>
      <xdr:row>0</xdr:row>
      <xdr:rowOff>0</xdr:rowOff>
    </xdr:from>
    <xdr:to>
      <xdr:col>2</xdr:col>
      <xdr:colOff>126145</xdr:colOff>
      <xdr:row>1</xdr:row>
      <xdr:rowOff>180414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093" y="0"/>
          <a:ext cx="834805" cy="37763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7"/>
  <sheetViews>
    <sheetView tabSelected="1" view="pageBreakPreview" zoomScale="85" zoomScaleNormal="100" zoomScaleSheetLayoutView="85" workbookViewId="0">
      <selection activeCell="E64" sqref="E64"/>
    </sheetView>
  </sheetViews>
  <sheetFormatPr defaultColWidth="9.21875" defaultRowHeight="14.55" customHeight="1"/>
  <cols>
    <col min="1" max="1" width="3.5546875" style="21" customWidth="1"/>
    <col min="2" max="2" width="8.44140625" style="21" customWidth="1"/>
    <col min="3" max="3" width="30.5546875" style="21" customWidth="1"/>
    <col min="4" max="4" width="11.5546875" style="21" customWidth="1"/>
    <col min="5" max="5" width="7.77734375" style="21" customWidth="1"/>
    <col min="6" max="6" width="8.5546875" style="21" customWidth="1"/>
    <col min="7" max="7" width="7.44140625" style="21" customWidth="1"/>
    <col min="8" max="8" width="11.44140625" style="21" customWidth="1"/>
    <col min="9" max="9" width="12.5546875" style="21" customWidth="1"/>
    <col min="10" max="10" width="10.44140625" style="21" bestFit="1" customWidth="1"/>
    <col min="11" max="11" width="10.44140625" style="21" customWidth="1"/>
    <col min="12" max="12" width="11.5546875" style="21" customWidth="1"/>
    <col min="13" max="13" width="10.5546875" style="21" customWidth="1"/>
    <col min="14" max="14" width="11" style="21" customWidth="1"/>
    <col min="15" max="15" width="12" style="21" customWidth="1"/>
    <col min="16" max="16" width="11.77734375" style="21" customWidth="1"/>
    <col min="17" max="17" width="10.77734375" style="21" customWidth="1"/>
    <col min="18" max="18" width="11" style="21" customWidth="1"/>
    <col min="19" max="16384" width="9.21875" style="21"/>
  </cols>
  <sheetData>
    <row r="1" spans="1:9" ht="16.05" customHeight="1"/>
    <row r="2" spans="1:9" ht="16.05" customHeight="1"/>
    <row r="3" spans="1:9" ht="13.95" customHeight="1">
      <c r="A3" s="111" t="s">
        <v>0</v>
      </c>
      <c r="E3" s="109" t="s">
        <v>79</v>
      </c>
      <c r="F3" s="74" t="s">
        <v>103</v>
      </c>
      <c r="G3" s="110"/>
      <c r="H3" s="110"/>
      <c r="I3" s="110"/>
    </row>
    <row r="4" spans="1:9" ht="13.95" customHeight="1">
      <c r="A4" s="111" t="s">
        <v>1</v>
      </c>
      <c r="E4" s="40"/>
      <c r="F4" s="74" t="s">
        <v>105</v>
      </c>
      <c r="G4" s="110"/>
      <c r="H4" s="110"/>
      <c r="I4" s="110"/>
    </row>
    <row r="5" spans="1:9" ht="13.95" customHeight="1">
      <c r="A5" s="111" t="s">
        <v>19</v>
      </c>
      <c r="E5" s="109" t="s">
        <v>24</v>
      </c>
      <c r="F5" s="83" t="s">
        <v>104</v>
      </c>
      <c r="G5" s="83"/>
      <c r="H5" s="83"/>
      <c r="I5" s="83"/>
    </row>
    <row r="6" spans="1:9" ht="13.95" customHeight="1">
      <c r="A6" s="111" t="s">
        <v>20</v>
      </c>
      <c r="E6" s="40"/>
      <c r="F6" s="83"/>
      <c r="G6" s="83"/>
      <c r="H6" s="83"/>
      <c r="I6" s="83"/>
    </row>
    <row r="7" spans="1:9" ht="13.95" customHeight="1">
      <c r="A7" s="74" t="s">
        <v>21</v>
      </c>
      <c r="E7" s="40"/>
      <c r="F7" s="83"/>
      <c r="G7" s="83"/>
      <c r="H7" s="83"/>
      <c r="I7" s="83"/>
    </row>
    <row r="8" spans="1:9" ht="14.55" customHeight="1">
      <c r="A8" s="38"/>
      <c r="E8" s="40"/>
      <c r="F8" s="112"/>
      <c r="G8" s="112"/>
      <c r="H8" s="112"/>
      <c r="I8" s="112"/>
    </row>
    <row r="9" spans="1:9" ht="14.55" customHeight="1">
      <c r="A9" s="38"/>
      <c r="E9" s="40"/>
      <c r="F9" s="38"/>
      <c r="G9" s="39"/>
      <c r="H9" s="39"/>
      <c r="I9" s="26"/>
    </row>
    <row r="10" spans="1:9" ht="14.55" customHeight="1">
      <c r="A10" s="84" t="s">
        <v>10</v>
      </c>
      <c r="B10" s="84"/>
      <c r="C10" s="84"/>
      <c r="D10" s="84"/>
      <c r="E10" s="84"/>
      <c r="F10" s="84"/>
      <c r="G10" s="84"/>
      <c r="H10" s="84"/>
      <c r="I10" s="84"/>
    </row>
    <row r="12" spans="1:9" ht="18" customHeight="1">
      <c r="A12" s="75" t="s">
        <v>2</v>
      </c>
      <c r="B12" s="77" t="s">
        <v>82</v>
      </c>
      <c r="C12" s="77" t="s">
        <v>3</v>
      </c>
      <c r="D12" s="77" t="s">
        <v>83</v>
      </c>
      <c r="E12" s="77" t="s">
        <v>86</v>
      </c>
      <c r="F12" s="79" t="s">
        <v>84</v>
      </c>
      <c r="G12" s="79" t="s">
        <v>85</v>
      </c>
      <c r="H12" s="81" t="s">
        <v>7</v>
      </c>
      <c r="I12" s="82"/>
    </row>
    <row r="13" spans="1:9" ht="18" customHeight="1">
      <c r="A13" s="76"/>
      <c r="B13" s="78"/>
      <c r="C13" s="78"/>
      <c r="D13" s="78"/>
      <c r="E13" s="78"/>
      <c r="F13" s="80"/>
      <c r="G13" s="80"/>
      <c r="H13" s="25" t="s">
        <v>5</v>
      </c>
      <c r="I13" s="25" t="s">
        <v>6</v>
      </c>
    </row>
    <row r="14" spans="1:9" ht="14.55" customHeight="1">
      <c r="A14" s="47"/>
      <c r="B14" s="48"/>
      <c r="C14" s="57" t="s">
        <v>87</v>
      </c>
      <c r="D14" s="47"/>
      <c r="E14" s="47"/>
      <c r="F14" s="49"/>
      <c r="G14" s="50"/>
      <c r="H14" s="85"/>
      <c r="I14" s="86"/>
    </row>
    <row r="15" spans="1:9" ht="14.55" customHeight="1">
      <c r="A15" s="5"/>
      <c r="B15" s="3"/>
      <c r="C15" s="41" t="s">
        <v>30</v>
      </c>
      <c r="D15" s="12"/>
      <c r="E15" s="12"/>
      <c r="F15" s="51"/>
      <c r="G15" s="52"/>
      <c r="H15" s="87"/>
      <c r="I15" s="88"/>
    </row>
    <row r="16" spans="1:9" ht="25.05" customHeight="1">
      <c r="A16" s="5">
        <v>1</v>
      </c>
      <c r="B16" s="3" t="s">
        <v>31</v>
      </c>
      <c r="C16" s="7" t="s">
        <v>32</v>
      </c>
      <c r="D16" s="5" t="s">
        <v>33</v>
      </c>
      <c r="E16" s="5" t="s">
        <v>62</v>
      </c>
      <c r="F16" s="27">
        <f>202.5+81</f>
        <v>283.5</v>
      </c>
      <c r="G16" s="28">
        <f>0.7+5*0.19</f>
        <v>1.65</v>
      </c>
      <c r="H16" s="89">
        <f>IF(PRODUCT(F16,G16)=0," ",PRODUCT(F16,G16))</f>
        <v>467.78</v>
      </c>
      <c r="I16" s="89"/>
    </row>
    <row r="17" spans="1:9" ht="25.05" customHeight="1">
      <c r="A17" s="5"/>
      <c r="B17" s="3" t="s">
        <v>74</v>
      </c>
      <c r="C17" s="7" t="s">
        <v>75</v>
      </c>
      <c r="D17" s="5"/>
      <c r="E17" s="5"/>
      <c r="F17" s="27"/>
      <c r="G17" s="28"/>
      <c r="H17" s="89" t="str">
        <f t="shared" ref="H17:H24" si="0">IF(PRODUCT(F17,G17)=0," ",PRODUCT(F17,G17))</f>
        <v xml:space="preserve"> </v>
      </c>
      <c r="I17" s="89"/>
    </row>
    <row r="18" spans="1:9" ht="36.6" customHeight="1">
      <c r="A18" s="5">
        <v>2</v>
      </c>
      <c r="B18" s="5" t="s">
        <v>76</v>
      </c>
      <c r="C18" s="7" t="s">
        <v>77</v>
      </c>
      <c r="D18" s="5" t="s">
        <v>78</v>
      </c>
      <c r="E18" s="5" t="s">
        <v>62</v>
      </c>
      <c r="F18" s="27">
        <f>56</f>
        <v>56</v>
      </c>
      <c r="G18" s="28">
        <f>4.4+0.19*5</f>
        <v>5.35</v>
      </c>
      <c r="H18" s="89">
        <f t="shared" si="0"/>
        <v>299.60000000000002</v>
      </c>
      <c r="I18" s="89"/>
    </row>
    <row r="19" spans="1:9" ht="14.55" customHeight="1">
      <c r="A19" s="5"/>
      <c r="B19" s="3"/>
      <c r="C19" s="42" t="s">
        <v>34</v>
      </c>
      <c r="D19" s="5"/>
      <c r="E19" s="5"/>
      <c r="F19" s="68"/>
      <c r="G19" s="28"/>
      <c r="H19" s="89" t="str">
        <f t="shared" si="0"/>
        <v xml:space="preserve"> </v>
      </c>
      <c r="I19" s="89"/>
    </row>
    <row r="20" spans="1:9" ht="47.1" customHeight="1">
      <c r="A20" s="5">
        <v>3</v>
      </c>
      <c r="B20" s="3" t="s">
        <v>35</v>
      </c>
      <c r="C20" s="7" t="s">
        <v>36</v>
      </c>
      <c r="D20" s="5" t="s">
        <v>37</v>
      </c>
      <c r="E20" s="5" t="s">
        <v>25</v>
      </c>
      <c r="F20" s="27">
        <f>300+180</f>
        <v>480</v>
      </c>
      <c r="G20" s="28">
        <v>0.65</v>
      </c>
      <c r="H20" s="89">
        <f t="shared" si="0"/>
        <v>312</v>
      </c>
      <c r="I20" s="89"/>
    </row>
    <row r="21" spans="1:9" ht="14.55" customHeight="1">
      <c r="A21" s="5"/>
      <c r="B21" s="3"/>
      <c r="C21" s="41" t="s">
        <v>38</v>
      </c>
      <c r="D21" s="12"/>
      <c r="E21" s="12"/>
      <c r="F21" s="27"/>
      <c r="G21" s="29"/>
      <c r="H21" s="89" t="str">
        <f t="shared" si="0"/>
        <v xml:space="preserve"> </v>
      </c>
      <c r="I21" s="89"/>
    </row>
    <row r="22" spans="1:9" ht="14.55" customHeight="1">
      <c r="A22" s="5"/>
      <c r="B22" s="3" t="s">
        <v>39</v>
      </c>
      <c r="C22" s="7" t="s">
        <v>40</v>
      </c>
      <c r="D22" s="5"/>
      <c r="E22" s="5"/>
      <c r="F22" s="27"/>
      <c r="G22" s="28"/>
      <c r="H22" s="89" t="str">
        <f t="shared" si="0"/>
        <v xml:space="preserve"> </v>
      </c>
      <c r="I22" s="89"/>
    </row>
    <row r="23" spans="1:9" ht="36.6" customHeight="1">
      <c r="A23" s="12">
        <v>4</v>
      </c>
      <c r="B23" s="5" t="s">
        <v>63</v>
      </c>
      <c r="C23" s="7" t="s">
        <v>64</v>
      </c>
      <c r="D23" s="5" t="s">
        <v>41</v>
      </c>
      <c r="E23" s="5" t="s">
        <v>62</v>
      </c>
      <c r="F23" s="27">
        <f>20*2*2</f>
        <v>80</v>
      </c>
      <c r="G23" s="28">
        <f>1.6+30*0.19</f>
        <v>7.3</v>
      </c>
      <c r="H23" s="89">
        <f t="shared" si="0"/>
        <v>584</v>
      </c>
      <c r="I23" s="89"/>
    </row>
    <row r="24" spans="1:9" ht="14.55" customHeight="1">
      <c r="A24" s="5">
        <v>5</v>
      </c>
      <c r="B24" s="17" t="s">
        <v>65</v>
      </c>
      <c r="C24" s="7" t="s">
        <v>66</v>
      </c>
      <c r="D24" s="5" t="s">
        <v>67</v>
      </c>
      <c r="E24" s="5" t="s">
        <v>73</v>
      </c>
      <c r="F24" s="27">
        <f>F23</f>
        <v>80</v>
      </c>
      <c r="G24" s="28">
        <v>1.05</v>
      </c>
      <c r="H24" s="90">
        <f t="shared" si="0"/>
        <v>84</v>
      </c>
      <c r="I24" s="90"/>
    </row>
    <row r="25" spans="1:9" ht="14.55" customHeight="1">
      <c r="A25" s="5"/>
      <c r="B25" s="3"/>
      <c r="C25" s="4" t="s">
        <v>90</v>
      </c>
      <c r="D25" s="12"/>
      <c r="E25" s="12"/>
      <c r="F25" s="27"/>
      <c r="G25" s="29"/>
      <c r="H25" s="91">
        <f>SUM(H14:H24)</f>
        <v>1747.38</v>
      </c>
      <c r="I25" s="91">
        <f>H25</f>
        <v>1747.38</v>
      </c>
    </row>
    <row r="26" spans="1:9" ht="14.55" customHeight="1">
      <c r="A26" s="5"/>
      <c r="B26" s="3"/>
      <c r="C26" s="15"/>
      <c r="D26" s="12"/>
      <c r="E26" s="12"/>
      <c r="F26" s="27"/>
      <c r="G26" s="29"/>
      <c r="H26" s="92"/>
      <c r="I26" s="92"/>
    </row>
    <row r="27" spans="1:9" ht="14.55" customHeight="1">
      <c r="A27" s="12"/>
      <c r="B27" s="17"/>
      <c r="C27" s="24" t="s">
        <v>88</v>
      </c>
      <c r="D27" s="12"/>
      <c r="E27" s="12"/>
      <c r="F27" s="27"/>
      <c r="G27" s="29"/>
      <c r="H27" s="93" t="str">
        <f>IF(PRODUCT(F27,G27)=0," ",PRODUCT(F27,G27))</f>
        <v xml:space="preserve"> </v>
      </c>
      <c r="I27" s="94"/>
    </row>
    <row r="28" spans="1:9" ht="14.55" customHeight="1">
      <c r="A28" s="12"/>
      <c r="B28" s="71"/>
      <c r="C28" s="72" t="s">
        <v>95</v>
      </c>
      <c r="D28" s="69"/>
      <c r="E28" s="69"/>
      <c r="F28" s="70"/>
      <c r="G28" s="73"/>
      <c r="H28" s="70"/>
      <c r="I28" s="94"/>
    </row>
    <row r="29" spans="1:9" ht="14.55" customHeight="1">
      <c r="A29" s="12">
        <v>6</v>
      </c>
      <c r="B29" s="71" t="s">
        <v>96</v>
      </c>
      <c r="C29" s="6" t="s">
        <v>97</v>
      </c>
      <c r="D29" s="5" t="s">
        <v>98</v>
      </c>
      <c r="E29" s="5" t="s">
        <v>92</v>
      </c>
      <c r="F29" s="27">
        <f>56</f>
        <v>56</v>
      </c>
      <c r="G29" s="27">
        <f>4+0.19*5</f>
        <v>4.95</v>
      </c>
      <c r="H29" s="89">
        <f t="shared" ref="H29" si="1">IF(PRODUCT(F29,G29)=0," ",PRODUCT(F29,G29))</f>
        <v>277.2</v>
      </c>
      <c r="I29" s="94"/>
    </row>
    <row r="30" spans="1:9" ht="14.55" customHeight="1">
      <c r="A30" s="12"/>
      <c r="B30" s="17"/>
      <c r="C30" s="11" t="s">
        <v>61</v>
      </c>
      <c r="D30" s="12"/>
      <c r="E30" s="12"/>
      <c r="F30" s="27"/>
      <c r="G30" s="29"/>
      <c r="H30" s="93"/>
      <c r="I30" s="94"/>
    </row>
    <row r="31" spans="1:9" ht="25.05" customHeight="1">
      <c r="A31" s="12"/>
      <c r="B31" s="3" t="s">
        <v>52</v>
      </c>
      <c r="C31" s="7" t="s">
        <v>53</v>
      </c>
      <c r="D31" s="5"/>
      <c r="E31" s="5"/>
      <c r="F31" s="68"/>
      <c r="G31" s="29"/>
      <c r="H31" s="89" t="str">
        <f t="shared" ref="H31:H36" si="2">IF(PRODUCT(F31,G31)=0," ",PRODUCT(F31,G31))</f>
        <v xml:space="preserve"> </v>
      </c>
      <c r="I31" s="94"/>
    </row>
    <row r="32" spans="1:9" ht="51.45" customHeight="1">
      <c r="A32" s="12">
        <v>7</v>
      </c>
      <c r="B32" s="5" t="s">
        <v>54</v>
      </c>
      <c r="C32" s="7" t="s">
        <v>55</v>
      </c>
      <c r="D32" s="5" t="s">
        <v>56</v>
      </c>
      <c r="E32" s="5" t="s">
        <v>62</v>
      </c>
      <c r="F32" s="27">
        <f>202.5+81-9</f>
        <v>274.5</v>
      </c>
      <c r="G32" s="27">
        <v>94.2</v>
      </c>
      <c r="H32" s="89">
        <f t="shared" si="2"/>
        <v>25857.9</v>
      </c>
      <c r="I32" s="94"/>
    </row>
    <row r="33" spans="1:9" ht="55.95" customHeight="1">
      <c r="A33" s="12">
        <v>8</v>
      </c>
      <c r="B33" s="5" t="s">
        <v>93</v>
      </c>
      <c r="C33" s="7" t="s">
        <v>94</v>
      </c>
      <c r="D33" s="5" t="s">
        <v>56</v>
      </c>
      <c r="E33" s="5" t="s">
        <v>92</v>
      </c>
      <c r="F33" s="27">
        <f>(0.8*1.5+0.5*2.2*(0.4+0.9))*10+(1*0.5+0.5*1.5*(0.4+0.7))*10</f>
        <v>39.549999999999997</v>
      </c>
      <c r="G33" s="27">
        <v>104</v>
      </c>
      <c r="H33" s="89">
        <f t="shared" si="2"/>
        <v>4113.2</v>
      </c>
      <c r="I33" s="94"/>
    </row>
    <row r="34" spans="1:9" ht="14.55" customHeight="1">
      <c r="A34" s="13"/>
      <c r="B34" s="8"/>
      <c r="C34" s="15" t="s">
        <v>57</v>
      </c>
      <c r="D34" s="5"/>
      <c r="E34" s="9"/>
      <c r="F34" s="27"/>
      <c r="G34" s="27"/>
      <c r="H34" s="89" t="str">
        <f t="shared" si="2"/>
        <v xml:space="preserve"> </v>
      </c>
      <c r="I34" s="94"/>
    </row>
    <row r="35" spans="1:9" ht="25.05" customHeight="1">
      <c r="A35" s="13"/>
      <c r="B35" s="8" t="s">
        <v>58</v>
      </c>
      <c r="C35" s="7" t="s">
        <v>59</v>
      </c>
      <c r="D35" s="5"/>
      <c r="E35" s="5"/>
      <c r="F35" s="27"/>
      <c r="G35" s="27"/>
      <c r="H35" s="89" t="str">
        <f t="shared" si="2"/>
        <v xml:space="preserve"> </v>
      </c>
      <c r="I35" s="94"/>
    </row>
    <row r="36" spans="1:9" ht="31.95" customHeight="1">
      <c r="A36" s="13">
        <v>9</v>
      </c>
      <c r="B36" s="5" t="s">
        <v>99</v>
      </c>
      <c r="C36" s="7" t="s">
        <v>100</v>
      </c>
      <c r="D36" s="5" t="s">
        <v>101</v>
      </c>
      <c r="E36" s="5" t="s">
        <v>60</v>
      </c>
      <c r="F36" s="27">
        <f>2682.72+1192.32+250</f>
        <v>4125.04</v>
      </c>
      <c r="G36" s="27">
        <v>1.1499999999999999</v>
      </c>
      <c r="H36" s="90">
        <f t="shared" si="2"/>
        <v>4743.8</v>
      </c>
      <c r="I36" s="95"/>
    </row>
    <row r="37" spans="1:9" ht="23.55" customHeight="1">
      <c r="A37" s="14"/>
      <c r="B37" s="10"/>
      <c r="C37" s="16" t="s">
        <v>89</v>
      </c>
      <c r="D37" s="14"/>
      <c r="E37" s="10"/>
      <c r="F37" s="30"/>
      <c r="G37" s="31"/>
      <c r="H37" s="96">
        <f>SUM(H27:H36)</f>
        <v>34992.1</v>
      </c>
      <c r="I37" s="97">
        <f>H37</f>
        <v>34992.1</v>
      </c>
    </row>
    <row r="38" spans="1:9" ht="14.55" customHeight="1">
      <c r="A38" s="53"/>
      <c r="B38" s="54"/>
      <c r="C38" s="55"/>
      <c r="D38" s="53"/>
      <c r="E38" s="54"/>
      <c r="F38" s="37"/>
      <c r="G38" s="56"/>
      <c r="H38" s="98"/>
      <c r="I38" s="99"/>
    </row>
    <row r="39" spans="1:9" ht="14.55" customHeight="1">
      <c r="A39" s="43"/>
      <c r="B39" s="44"/>
      <c r="C39" s="45" t="s">
        <v>80</v>
      </c>
      <c r="D39" s="44"/>
      <c r="E39" s="44"/>
      <c r="F39" s="46"/>
      <c r="G39" s="46"/>
      <c r="H39" s="100"/>
      <c r="I39" s="101">
        <f>SUM(I14:I38)</f>
        <v>36739.480000000003</v>
      </c>
    </row>
    <row r="40" spans="1:9" ht="14.55" customHeight="1">
      <c r="A40" s="113"/>
      <c r="B40" s="114"/>
      <c r="C40" s="115"/>
      <c r="D40" s="113"/>
      <c r="E40" s="114"/>
      <c r="F40" s="116"/>
      <c r="G40" s="117"/>
      <c r="H40" s="118"/>
      <c r="I40" s="119"/>
    </row>
    <row r="41" spans="1:9" ht="14.55" customHeight="1">
      <c r="A41" s="113"/>
      <c r="B41" s="114"/>
      <c r="C41" s="115"/>
      <c r="D41" s="113"/>
      <c r="E41" s="114"/>
      <c r="F41" s="116"/>
      <c r="G41" s="117"/>
      <c r="H41" s="118"/>
      <c r="I41" s="119"/>
    </row>
    <row r="42" spans="1:9" ht="14.55" customHeight="1">
      <c r="A42" s="113"/>
      <c r="B42" s="114"/>
      <c r="C42" s="115"/>
      <c r="D42" s="113"/>
      <c r="E42" s="114"/>
      <c r="F42" s="116"/>
      <c r="G42" s="117"/>
      <c r="H42" s="118"/>
      <c r="I42" s="119"/>
    </row>
    <row r="43" spans="1:9" ht="14.55" customHeight="1">
      <c r="A43" s="113"/>
      <c r="B43" s="114"/>
      <c r="C43" s="115"/>
      <c r="D43" s="113"/>
      <c r="E43" s="114"/>
      <c r="F43" s="116"/>
      <c r="G43" s="117"/>
      <c r="H43" s="118"/>
      <c r="I43" s="119"/>
    </row>
    <row r="44" spans="1:9" ht="18" customHeight="1">
      <c r="A44" s="75" t="s">
        <v>2</v>
      </c>
      <c r="B44" s="77" t="s">
        <v>82</v>
      </c>
      <c r="C44" s="77" t="s">
        <v>3</v>
      </c>
      <c r="D44" s="77" t="s">
        <v>83</v>
      </c>
      <c r="E44" s="77" t="s">
        <v>86</v>
      </c>
      <c r="F44" s="79" t="s">
        <v>84</v>
      </c>
      <c r="G44" s="79" t="s">
        <v>85</v>
      </c>
      <c r="H44" s="81" t="s">
        <v>7</v>
      </c>
      <c r="I44" s="82"/>
    </row>
    <row r="45" spans="1:9" ht="18" customHeight="1">
      <c r="A45" s="76"/>
      <c r="B45" s="78"/>
      <c r="C45" s="78"/>
      <c r="D45" s="78"/>
      <c r="E45" s="78"/>
      <c r="F45" s="80"/>
      <c r="G45" s="80"/>
      <c r="H45" s="25" t="s">
        <v>5</v>
      </c>
      <c r="I45" s="25" t="s">
        <v>6</v>
      </c>
    </row>
    <row r="46" spans="1:9" ht="14.55" customHeight="1">
      <c r="A46" s="58"/>
      <c r="B46" s="59"/>
      <c r="C46" s="60" t="s">
        <v>81</v>
      </c>
      <c r="D46" s="58"/>
      <c r="E46" s="59"/>
      <c r="F46" s="61"/>
      <c r="G46" s="62"/>
      <c r="H46" s="96"/>
      <c r="I46" s="97">
        <f>I39</f>
        <v>36739.480000000003</v>
      </c>
    </row>
    <row r="47" spans="1:9" ht="14.55" customHeight="1">
      <c r="A47" s="14"/>
      <c r="B47" s="3"/>
      <c r="C47" s="24" t="s">
        <v>27</v>
      </c>
      <c r="D47" s="14"/>
      <c r="E47" s="10"/>
      <c r="F47" s="30"/>
      <c r="G47" s="31"/>
      <c r="H47" s="102"/>
      <c r="I47" s="103"/>
    </row>
    <row r="48" spans="1:9" ht="14.55" customHeight="1">
      <c r="A48" s="14"/>
      <c r="B48" s="8" t="s">
        <v>42</v>
      </c>
      <c r="C48" s="7" t="s">
        <v>43</v>
      </c>
      <c r="D48" s="14"/>
      <c r="E48" s="10"/>
      <c r="F48" s="30"/>
      <c r="G48" s="31"/>
      <c r="H48" s="102"/>
      <c r="I48" s="103"/>
    </row>
    <row r="49" spans="1:18" ht="25.05" customHeight="1">
      <c r="A49" s="5">
        <v>10</v>
      </c>
      <c r="B49" s="9" t="s">
        <v>44</v>
      </c>
      <c r="C49" s="7" t="s">
        <v>45</v>
      </c>
      <c r="D49" s="5" t="s">
        <v>46</v>
      </c>
      <c r="E49" s="5" t="s">
        <v>62</v>
      </c>
      <c r="F49" s="27">
        <f>150+54</f>
        <v>204</v>
      </c>
      <c r="G49" s="28">
        <f>11.5+30*0.19</f>
        <v>17.2</v>
      </c>
      <c r="H49" s="89">
        <f t="shared" ref="H49:H51" si="3">IF(PRODUCT(F49,G49)=0," ",PRODUCT(F49,G49))</f>
        <v>3508.8</v>
      </c>
      <c r="I49" s="104"/>
    </row>
    <row r="50" spans="1:18" ht="14.55" customHeight="1">
      <c r="A50" s="5"/>
      <c r="B50" s="8" t="s">
        <v>47</v>
      </c>
      <c r="C50" s="7" t="s">
        <v>48</v>
      </c>
      <c r="D50" s="5"/>
      <c r="E50" s="9"/>
      <c r="F50" s="27"/>
      <c r="G50" s="28"/>
      <c r="H50" s="89" t="str">
        <f t="shared" si="3"/>
        <v xml:space="preserve"> </v>
      </c>
      <c r="I50" s="104"/>
    </row>
    <row r="51" spans="1:18" ht="25.05" customHeight="1">
      <c r="A51" s="5">
        <v>11</v>
      </c>
      <c r="B51" s="9" t="s">
        <v>49</v>
      </c>
      <c r="C51" s="7" t="s">
        <v>50</v>
      </c>
      <c r="D51" s="5" t="s">
        <v>51</v>
      </c>
      <c r="E51" s="5" t="s">
        <v>68</v>
      </c>
      <c r="F51" s="27">
        <f>300*4.5+180*3+45</f>
        <v>1935</v>
      </c>
      <c r="G51" s="28">
        <f>1.2+30*0.019</f>
        <v>1.77</v>
      </c>
      <c r="H51" s="89">
        <f t="shared" si="3"/>
        <v>3424.95</v>
      </c>
      <c r="I51" s="104"/>
    </row>
    <row r="52" spans="1:18" ht="14.55" customHeight="1">
      <c r="A52" s="5"/>
      <c r="B52" s="3"/>
      <c r="C52" s="15" t="s">
        <v>91</v>
      </c>
      <c r="D52" s="3"/>
      <c r="E52" s="3"/>
      <c r="F52" s="30"/>
      <c r="G52" s="30"/>
      <c r="H52" s="96">
        <f>SUM(H47:H51)</f>
        <v>6933.75</v>
      </c>
      <c r="I52" s="97">
        <f>H52</f>
        <v>6933.75</v>
      </c>
    </row>
    <row r="53" spans="1:18" s="33" customFormat="1" ht="14.55" customHeight="1">
      <c r="A53" s="3"/>
      <c r="B53" s="3"/>
      <c r="C53" s="4"/>
      <c r="D53" s="3"/>
      <c r="E53" s="3"/>
      <c r="F53" s="30"/>
      <c r="G53" s="30"/>
      <c r="H53" s="105"/>
      <c r="I53" s="106"/>
    </row>
    <row r="54" spans="1:18" s="33" customFormat="1" ht="14.55" customHeight="1">
      <c r="A54" s="3"/>
      <c r="B54" s="3"/>
      <c r="C54" s="4" t="s">
        <v>15</v>
      </c>
      <c r="D54" s="3"/>
      <c r="E54" s="3"/>
      <c r="F54" s="30"/>
      <c r="G54" s="30"/>
      <c r="H54" s="105"/>
      <c r="I54" s="91">
        <f>SUM(I46:I53)</f>
        <v>43673.23</v>
      </c>
    </row>
    <row r="55" spans="1:18" s="33" customFormat="1" ht="14.55" customHeight="1">
      <c r="A55" s="5"/>
      <c r="B55" s="5"/>
      <c r="C55" s="18" t="s">
        <v>11</v>
      </c>
      <c r="D55" s="5"/>
      <c r="E55" s="5"/>
      <c r="F55" s="27"/>
      <c r="G55" s="27"/>
      <c r="H55" s="104"/>
      <c r="I55" s="107">
        <f>0.18*I54</f>
        <v>7861.18</v>
      </c>
    </row>
    <row r="56" spans="1:18" s="33" customFormat="1" ht="14.55" customHeight="1">
      <c r="A56" s="3"/>
      <c r="B56" s="3"/>
      <c r="C56" s="20" t="s">
        <v>13</v>
      </c>
      <c r="D56" s="3"/>
      <c r="E56" s="3"/>
      <c r="F56" s="30"/>
      <c r="G56" s="30"/>
      <c r="H56" s="92"/>
      <c r="I56" s="91">
        <f>SUM(I54:I55)</f>
        <v>51534.41</v>
      </c>
    </row>
    <row r="57" spans="1:18" s="33" customFormat="1" ht="14.55" customHeight="1">
      <c r="A57" s="3"/>
      <c r="B57" s="3"/>
      <c r="C57" s="18" t="s">
        <v>16</v>
      </c>
      <c r="D57" s="5"/>
      <c r="E57" s="5"/>
      <c r="F57" s="27"/>
      <c r="G57" s="27"/>
      <c r="H57" s="104"/>
      <c r="I57" s="107">
        <f>0.15*I56</f>
        <v>7730.16</v>
      </c>
    </row>
    <row r="58" spans="1:18" s="33" customFormat="1" ht="14.55" customHeight="1">
      <c r="A58" s="35"/>
      <c r="B58" s="8"/>
      <c r="C58" s="20" t="s">
        <v>12</v>
      </c>
      <c r="D58" s="35"/>
      <c r="E58" s="35"/>
      <c r="F58" s="32"/>
      <c r="G58" s="28"/>
      <c r="H58" s="104"/>
      <c r="I58" s="91">
        <f>SUM(I56:I57)</f>
        <v>59264.57</v>
      </c>
      <c r="J58" s="34"/>
      <c r="K58" s="34"/>
      <c r="L58" s="34"/>
      <c r="M58" s="34"/>
      <c r="N58" s="34"/>
      <c r="O58" s="34"/>
      <c r="P58" s="34"/>
      <c r="Q58" s="34"/>
      <c r="R58" s="34"/>
    </row>
    <row r="59" spans="1:18" s="33" customFormat="1" ht="14.55" customHeight="1">
      <c r="A59" s="35"/>
      <c r="B59" s="5"/>
      <c r="C59" s="18" t="s">
        <v>4</v>
      </c>
      <c r="D59" s="5"/>
      <c r="E59" s="5"/>
      <c r="F59" s="27"/>
      <c r="G59" s="27"/>
      <c r="H59" s="104"/>
      <c r="I59" s="107">
        <f>I60-I58</f>
        <v>735.43</v>
      </c>
    </row>
    <row r="60" spans="1:18" s="33" customFormat="1" ht="14.55" customHeight="1">
      <c r="A60" s="3"/>
      <c r="B60" s="19"/>
      <c r="C60" s="20" t="s">
        <v>14</v>
      </c>
      <c r="D60" s="3"/>
      <c r="E60" s="3"/>
      <c r="F60" s="30"/>
      <c r="G60" s="30"/>
      <c r="H60" s="92"/>
      <c r="I60" s="91">
        <f>I62/1.24</f>
        <v>60000</v>
      </c>
      <c r="J60" s="36"/>
      <c r="K60" s="36"/>
      <c r="L60" s="36"/>
      <c r="M60" s="36"/>
      <c r="N60" s="36"/>
      <c r="O60" s="36"/>
      <c r="P60" s="36"/>
      <c r="Q60" s="36"/>
      <c r="R60" s="36"/>
    </row>
    <row r="61" spans="1:18" s="33" customFormat="1" ht="14.55" customHeight="1">
      <c r="A61" s="64"/>
      <c r="B61" s="65"/>
      <c r="C61" s="66" t="s">
        <v>23</v>
      </c>
      <c r="D61" s="65"/>
      <c r="E61" s="65"/>
      <c r="F61" s="63"/>
      <c r="G61" s="63"/>
      <c r="H61" s="107"/>
      <c r="I61" s="107">
        <f>0.24*I60</f>
        <v>14400</v>
      </c>
    </row>
    <row r="62" spans="1:18" s="33" customFormat="1" ht="14.55" customHeight="1">
      <c r="A62" s="44"/>
      <c r="B62" s="44"/>
      <c r="C62" s="67" t="s">
        <v>26</v>
      </c>
      <c r="D62" s="44"/>
      <c r="E62" s="44"/>
      <c r="F62" s="46"/>
      <c r="G62" s="46"/>
      <c r="H62" s="108"/>
      <c r="I62" s="108">
        <v>74400</v>
      </c>
    </row>
    <row r="64" spans="1:18" ht="14.55" customHeight="1">
      <c r="H64" s="2" t="s">
        <v>9</v>
      </c>
    </row>
    <row r="65" spans="3:8" ht="14.55" customHeight="1">
      <c r="C65" s="2" t="s">
        <v>102</v>
      </c>
      <c r="H65" s="2" t="str">
        <f>C65</f>
        <v>Άρτα, 03.12.2025</v>
      </c>
    </row>
    <row r="66" spans="3:8" ht="14.55" customHeight="1">
      <c r="C66" s="120" t="s">
        <v>18</v>
      </c>
      <c r="H66" s="2" t="s">
        <v>69</v>
      </c>
    </row>
    <row r="67" spans="3:8" ht="14.55" customHeight="1">
      <c r="H67" s="22"/>
    </row>
    <row r="68" spans="3:8" ht="14.55" customHeight="1">
      <c r="H68" s="22"/>
    </row>
    <row r="69" spans="3:8" ht="14.55" customHeight="1">
      <c r="C69" s="21" t="s">
        <v>28</v>
      </c>
      <c r="H69" s="21" t="s">
        <v>17</v>
      </c>
    </row>
    <row r="70" spans="3:8" ht="14.55" customHeight="1">
      <c r="C70" s="22" t="s">
        <v>29</v>
      </c>
      <c r="H70" s="22" t="s">
        <v>22</v>
      </c>
    </row>
    <row r="71" spans="3:8" ht="14.55" customHeight="1">
      <c r="E71" s="1" t="s">
        <v>8</v>
      </c>
    </row>
    <row r="72" spans="3:8" ht="14.55" customHeight="1">
      <c r="E72" s="2" t="str">
        <f>C65</f>
        <v>Άρτα, 03.12.2025</v>
      </c>
    </row>
    <row r="73" spans="3:8" ht="14.55" customHeight="1">
      <c r="E73" s="2" t="s">
        <v>70</v>
      </c>
    </row>
    <row r="74" spans="3:8" ht="14.55" customHeight="1">
      <c r="E74" s="23"/>
    </row>
    <row r="75" spans="3:8" ht="14.55" customHeight="1">
      <c r="E75" s="23"/>
    </row>
    <row r="76" spans="3:8" ht="14.55" customHeight="1">
      <c r="E76" s="22" t="s">
        <v>71</v>
      </c>
    </row>
    <row r="77" spans="3:8" ht="14.55" customHeight="1">
      <c r="E77" s="22" t="s">
        <v>72</v>
      </c>
    </row>
  </sheetData>
  <mergeCells count="18">
    <mergeCell ref="G12:G13"/>
    <mergeCell ref="H12:I12"/>
    <mergeCell ref="G44:G45"/>
    <mergeCell ref="H44:I44"/>
    <mergeCell ref="F44:F45"/>
    <mergeCell ref="A10:I10"/>
    <mergeCell ref="A12:A13"/>
    <mergeCell ref="B12:B13"/>
    <mergeCell ref="C12:C13"/>
    <mergeCell ref="D12:D13"/>
    <mergeCell ref="E12:E13"/>
    <mergeCell ref="F12:F13"/>
    <mergeCell ref="F5:I8"/>
    <mergeCell ref="A44:A45"/>
    <mergeCell ref="B44:B45"/>
    <mergeCell ref="C44:C45"/>
    <mergeCell ref="D44:D45"/>
    <mergeCell ref="E44:E45"/>
  </mergeCells>
  <phoneticPr fontId="2" type="noConversion"/>
  <pageMargins left="0.27559055118110237" right="0" top="0.39370078740157483" bottom="0.23622047244094491" header="0.51181102362204722" footer="0.31496062992125984"/>
  <pageSetup paperSize="9" orientation="portrait" horizontalDpi="4294967294" vertic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Προϋπολογισμός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USER</cp:lastModifiedBy>
  <cp:lastPrinted>2025-12-04T11:16:04Z</cp:lastPrinted>
  <dcterms:created xsi:type="dcterms:W3CDTF">2005-04-25T05:57:35Z</dcterms:created>
  <dcterms:modified xsi:type="dcterms:W3CDTF">2025-12-04T11:16:08Z</dcterms:modified>
</cp:coreProperties>
</file>